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33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'Sheet1'!$A:$A,'Sheet1'!$1:$5</definedName>
  </definedNames>
  <calcPr fullCalcOnLoad="1"/>
</workbook>
</file>

<file path=xl/sharedStrings.xml><?xml version="1.0" encoding="utf-8"?>
<sst xmlns="http://schemas.openxmlformats.org/spreadsheetml/2006/main" count="91" uniqueCount="63">
  <si>
    <t>SCHOOL LEVEL</t>
  </si>
  <si>
    <t>ENROLLMENT RANGE</t>
  </si>
  <si>
    <t>STATISTIC</t>
  </si>
  <si>
    <t>STATE</t>
  </si>
  <si>
    <t>Elementary</t>
  </si>
  <si>
    <t>Jr High/Middle</t>
  </si>
  <si>
    <t>High</t>
  </si>
  <si>
    <t>Combined</t>
  </si>
  <si>
    <t>2,000 &amp;</t>
  </si>
  <si>
    <t>1,000-</t>
  </si>
  <si>
    <t>700-</t>
  </si>
  <si>
    <t>500-699</t>
  </si>
  <si>
    <t>300-499</t>
  </si>
  <si>
    <t>Under 300</t>
  </si>
  <si>
    <t>(N=1,383)</t>
  </si>
  <si>
    <t>(N=855)</t>
  </si>
  <si>
    <t>(N=264)</t>
  </si>
  <si>
    <t>(N=151)</t>
  </si>
  <si>
    <t>(N=112)</t>
  </si>
  <si>
    <t>Over (N=12)</t>
  </si>
  <si>
    <t>1999 (N=85)</t>
  </si>
  <si>
    <t>999 (N=139)</t>
  </si>
  <si>
    <t>(N=287)</t>
  </si>
  <si>
    <t>(N=410)</t>
  </si>
  <si>
    <t>(N=417)</t>
  </si>
  <si>
    <t>SERVICES PER TYPICAL WEEK</t>
  </si>
  <si>
    <t>Individual visits to LMC</t>
  </si>
  <si>
    <t>Circulation transactions</t>
  </si>
  <si>
    <t>Information skills instruction contacts</t>
  </si>
  <si>
    <t>STAFF</t>
  </si>
  <si>
    <t>Number</t>
  </si>
  <si>
    <t>Full-Time Equivalents (FTEs)</t>
  </si>
  <si>
    <t>BOCES/contract staff</t>
  </si>
  <si>
    <t>Technology staff</t>
  </si>
  <si>
    <t>Other paid staff</t>
  </si>
  <si>
    <t>COLLECTIONS</t>
  </si>
  <si>
    <t>Print volumes</t>
  </si>
  <si>
    <t>Reference works on CD-ROM, laser disk</t>
  </si>
  <si>
    <t>Print magazine subscriptions</t>
  </si>
  <si>
    <t>Current newspaper subscriptions</t>
  </si>
  <si>
    <t>Video materials</t>
  </si>
  <si>
    <t>Computer software packages</t>
  </si>
  <si>
    <t>SCHOOL BUDGETS</t>
  </si>
  <si>
    <t>Books &amp; other print materials</t>
  </si>
  <si>
    <t>Materials in electronic formats</t>
  </si>
  <si>
    <t>Non-print materials</t>
  </si>
  <si>
    <t>Electronic access to information</t>
  </si>
  <si>
    <t>Other expenditures</t>
  </si>
  <si>
    <t>TOTAL OPERATING EXPENDITURES</t>
  </si>
  <si>
    <t>OTHER SOURCES</t>
  </si>
  <si>
    <t>ALA-MLS</t>
  </si>
  <si>
    <t>ILL to out-of-state</t>
  </si>
  <si>
    <t>ILL from out-of-state</t>
  </si>
  <si>
    <t>ILL from in-state(IDL?)</t>
  </si>
  <si>
    <t>ILL to in-state (IDL?)</t>
  </si>
  <si>
    <t xml:space="preserve"> Library media paraprofessionals</t>
  </si>
  <si>
    <t>Non-library media endorsement</t>
  </si>
  <si>
    <t>Library media aides</t>
  </si>
  <si>
    <t>Endorsed  media specialists</t>
  </si>
  <si>
    <t>TOTAL PAID LMC STAFF</t>
  </si>
  <si>
    <t>TOTAL VOLUNTEERS</t>
  </si>
  <si>
    <t>Adult Volunteers</t>
  </si>
  <si>
    <t>Student Workers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</si>
</sst>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5" fontId="4" fillId="0" borderId="0" xfId="0" applyNumberFormat="1" applyFont="1" applyAlignment="1">
      <alignment/>
    </xf>
    <xf numFmtId="3" fontId="5" fillId="0" borderId="1" xfId="0" applyNumberFormat="1" applyFont="1" applyBorder="1" applyAlignment="1" quotePrefix="1">
      <alignment horizontal="lef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3" xfId="0" applyFont="1" applyBorder="1" applyAlignment="1" quotePrefix="1">
      <alignment horizontal="right"/>
    </xf>
    <xf numFmtId="0" fontId="5" fillId="0" borderId="3" xfId="0" applyFon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5" fontId="4" fillId="0" borderId="0" xfId="0" applyNumberFormat="1" applyFont="1" applyBorder="1" applyAlignment="1">
      <alignment horizontal="right"/>
    </xf>
    <xf numFmtId="5" fontId="4" fillId="0" borderId="0" xfId="0" applyNumberFormat="1" applyFont="1" applyBorder="1" applyAlignment="1">
      <alignment/>
    </xf>
    <xf numFmtId="5" fontId="5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2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5" fontId="1" fillId="0" borderId="4" xfId="0" applyNumberFormat="1" applyFont="1" applyBorder="1" applyAlignment="1">
      <alignment/>
    </xf>
    <xf numFmtId="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showGridLines="0" tabSelected="1" workbookViewId="0" topLeftCell="A1">
      <selection activeCell="A13" sqref="A13"/>
    </sheetView>
  </sheetViews>
  <sheetFormatPr defaultColWidth="9.140625" defaultRowHeight="15" customHeight="1"/>
  <cols>
    <col min="1" max="1" width="27.421875" style="1" customWidth="1"/>
    <col min="2" max="2" width="12.421875" style="1" customWidth="1"/>
    <col min="3" max="3" width="10.8515625" style="1" customWidth="1"/>
    <col min="4" max="4" width="13.421875" style="1" customWidth="1"/>
    <col min="5" max="6" width="10.8515625" style="1" customWidth="1"/>
    <col min="7" max="12" width="11.28125" style="1" customWidth="1"/>
    <col min="13" max="16384" width="9.140625" style="1" customWidth="1"/>
  </cols>
  <sheetData>
    <row r="1" spans="1:12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3:12" s="11" customFormat="1" ht="15" customHeight="1">
      <c r="C2" s="18" t="s">
        <v>0</v>
      </c>
      <c r="D2" s="19"/>
      <c r="E2" s="18"/>
      <c r="F2" s="18"/>
      <c r="G2" s="18" t="s">
        <v>1</v>
      </c>
      <c r="H2" s="18"/>
      <c r="I2" s="18"/>
      <c r="J2" s="18"/>
      <c r="K2" s="18"/>
      <c r="L2" s="18"/>
    </row>
    <row r="3" spans="1:12" s="11" customFormat="1" ht="1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3" t="s">
        <v>11</v>
      </c>
      <c r="K3" s="13" t="s">
        <v>12</v>
      </c>
      <c r="L3" s="13" t="s">
        <v>13</v>
      </c>
    </row>
    <row r="4" spans="1:12" s="11" customFormat="1" ht="15" customHeight="1" thickBot="1">
      <c r="A4" s="20"/>
      <c r="B4" s="21" t="s">
        <v>14</v>
      </c>
      <c r="C4" s="22" t="s">
        <v>15</v>
      </c>
      <c r="D4" s="22" t="s">
        <v>16</v>
      </c>
      <c r="E4" s="22" t="s">
        <v>17</v>
      </c>
      <c r="F4" s="22" t="s">
        <v>18</v>
      </c>
      <c r="G4" s="21" t="s">
        <v>19</v>
      </c>
      <c r="H4" s="22" t="s">
        <v>20</v>
      </c>
      <c r="I4" s="22" t="s">
        <v>21</v>
      </c>
      <c r="J4" s="21" t="s">
        <v>22</v>
      </c>
      <c r="K4" s="22" t="s">
        <v>23</v>
      </c>
      <c r="L4" s="21" t="s">
        <v>24</v>
      </c>
    </row>
    <row r="5" ht="15" customHeight="1" thickBot="1">
      <c r="A5" s="2"/>
    </row>
    <row r="6" s="3" customFormat="1" ht="15" customHeight="1" thickBot="1">
      <c r="A6" s="8" t="s">
        <v>25</v>
      </c>
    </row>
    <row r="7" spans="1:12" s="3" customFormat="1" ht="1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6" customFormat="1" ht="15" customHeight="1">
      <c r="A8" s="5" t="s">
        <v>26</v>
      </c>
      <c r="B8" s="27">
        <v>763925</v>
      </c>
      <c r="C8" s="27">
        <v>347395</v>
      </c>
      <c r="D8" s="27">
        <v>141421</v>
      </c>
      <c r="E8" s="27">
        <v>251137</v>
      </c>
      <c r="F8" s="27">
        <v>23971</v>
      </c>
      <c r="G8" s="27">
        <v>51093</v>
      </c>
      <c r="H8" s="27">
        <v>176941</v>
      </c>
      <c r="I8" s="27">
        <v>93966</v>
      </c>
      <c r="J8" s="27">
        <v>173878</v>
      </c>
      <c r="K8" s="27">
        <v>153838</v>
      </c>
      <c r="L8" s="27">
        <v>114210</v>
      </c>
    </row>
    <row r="9" spans="1:12" s="6" customFormat="1" ht="15" customHeight="1">
      <c r="A9" s="5" t="s">
        <v>27</v>
      </c>
      <c r="B9" s="27">
        <v>1623031</v>
      </c>
      <c r="C9" s="27">
        <v>1271443</v>
      </c>
      <c r="D9" s="27">
        <v>199892</v>
      </c>
      <c r="E9" s="27">
        <v>59563</v>
      </c>
      <c r="F9" s="27">
        <v>92133</v>
      </c>
      <c r="G9" s="27">
        <v>9399</v>
      </c>
      <c r="H9" s="27">
        <v>110359</v>
      </c>
      <c r="I9" s="27">
        <v>110112</v>
      </c>
      <c r="J9" s="27">
        <v>388389</v>
      </c>
      <c r="K9" s="27">
        <v>214422</v>
      </c>
      <c r="L9" s="27">
        <v>790352</v>
      </c>
    </row>
    <row r="10" spans="1:12" s="6" customFormat="1" ht="15" customHeight="1">
      <c r="A10" s="5" t="s">
        <v>54</v>
      </c>
      <c r="B10" s="27">
        <v>1543</v>
      </c>
      <c r="C10" s="27">
        <v>379</v>
      </c>
      <c r="D10" s="27">
        <v>607</v>
      </c>
      <c r="E10" s="27">
        <v>361</v>
      </c>
      <c r="F10" s="27">
        <v>196</v>
      </c>
      <c r="G10" s="27">
        <v>3</v>
      </c>
      <c r="H10" s="27">
        <v>514</v>
      </c>
      <c r="I10" s="27">
        <v>52</v>
      </c>
      <c r="J10" s="27">
        <v>203</v>
      </c>
      <c r="K10" s="27">
        <v>147</v>
      </c>
      <c r="L10" s="27">
        <v>624</v>
      </c>
    </row>
    <row r="11" spans="1:12" s="6" customFormat="1" ht="15" customHeight="1">
      <c r="A11" s="5" t="s">
        <v>53</v>
      </c>
      <c r="B11" s="27">
        <v>3929</v>
      </c>
      <c r="C11" s="27">
        <v>2913</v>
      </c>
      <c r="D11" s="27">
        <v>265</v>
      </c>
      <c r="E11" s="27">
        <v>417</v>
      </c>
      <c r="F11" s="27">
        <v>334</v>
      </c>
      <c r="G11" s="27">
        <v>0</v>
      </c>
      <c r="H11" s="27">
        <v>156</v>
      </c>
      <c r="I11" s="27">
        <v>24</v>
      </c>
      <c r="J11" s="27">
        <v>400</v>
      </c>
      <c r="K11" s="27">
        <v>1932</v>
      </c>
      <c r="L11" s="27">
        <v>1417</v>
      </c>
    </row>
    <row r="12" spans="1:12" s="6" customFormat="1" ht="15" customHeight="1">
      <c r="A12" s="5" t="s">
        <v>51</v>
      </c>
      <c r="B12" s="27">
        <v>391</v>
      </c>
      <c r="C12" s="27">
        <v>87</v>
      </c>
      <c r="D12" s="27">
        <v>231</v>
      </c>
      <c r="E12" s="27">
        <v>41</v>
      </c>
      <c r="F12" s="27">
        <v>32</v>
      </c>
      <c r="G12" s="27">
        <v>0</v>
      </c>
      <c r="H12" s="27">
        <v>158</v>
      </c>
      <c r="I12" s="27">
        <v>24</v>
      </c>
      <c r="J12" s="27">
        <v>71</v>
      </c>
      <c r="K12" s="27">
        <v>17</v>
      </c>
      <c r="L12" s="27">
        <v>122</v>
      </c>
    </row>
    <row r="13" spans="1:12" s="6" customFormat="1" ht="15" customHeight="1">
      <c r="A13" s="5" t="s">
        <v>52</v>
      </c>
      <c r="B13" s="27">
        <v>1391</v>
      </c>
      <c r="C13" s="27">
        <v>1331</v>
      </c>
      <c r="D13" s="27">
        <v>14</v>
      </c>
      <c r="E13" s="27">
        <v>22</v>
      </c>
      <c r="F13" s="27">
        <v>24</v>
      </c>
      <c r="G13" s="27">
        <v>0</v>
      </c>
      <c r="H13" s="27">
        <v>23</v>
      </c>
      <c r="I13" s="27">
        <v>0</v>
      </c>
      <c r="J13" s="27">
        <v>6</v>
      </c>
      <c r="K13" s="27">
        <v>1346</v>
      </c>
      <c r="L13" s="27">
        <v>15</v>
      </c>
    </row>
    <row r="14" spans="1:12" s="6" customFormat="1" ht="15" customHeight="1" thickBot="1">
      <c r="A14" s="16" t="s">
        <v>28</v>
      </c>
      <c r="B14" s="28">
        <v>15526</v>
      </c>
      <c r="C14" s="28">
        <v>9733</v>
      </c>
      <c r="D14" s="28">
        <v>2449</v>
      </c>
      <c r="E14" s="28">
        <v>2519</v>
      </c>
      <c r="F14" s="28">
        <v>825</v>
      </c>
      <c r="G14" s="28">
        <v>443</v>
      </c>
      <c r="H14" s="28">
        <v>1855</v>
      </c>
      <c r="I14" s="28">
        <v>1632</v>
      </c>
      <c r="J14" s="28">
        <v>3455</v>
      </c>
      <c r="K14" s="28">
        <v>4051</v>
      </c>
      <c r="L14" s="28">
        <v>4090</v>
      </c>
    </row>
    <row r="15" spans="2:12" s="3" customFormat="1" ht="15" customHeight="1" thickBo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5" customHeight="1" thickBot="1">
      <c r="A16" s="9" t="s">
        <v>29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" customHeight="1" thickBot="1">
      <c r="A17" s="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" customHeight="1" thickBot="1">
      <c r="A18" s="9" t="s">
        <v>50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s="6" customFormat="1" ht="15" customHeight="1">
      <c r="A19" s="5" t="s">
        <v>30</v>
      </c>
      <c r="B19" s="27">
        <v>387</v>
      </c>
      <c r="C19" s="27">
        <v>212</v>
      </c>
      <c r="D19" s="27">
        <v>71</v>
      </c>
      <c r="E19" s="27">
        <v>90</v>
      </c>
      <c r="F19" s="27">
        <v>14</v>
      </c>
      <c r="G19" s="27">
        <v>12</v>
      </c>
      <c r="H19" s="27">
        <v>55</v>
      </c>
      <c r="I19" s="27">
        <v>28</v>
      </c>
      <c r="J19" s="27">
        <v>70</v>
      </c>
      <c r="K19" s="27">
        <v>115</v>
      </c>
      <c r="L19" s="27">
        <v>106</v>
      </c>
    </row>
    <row r="20" spans="1:12" s="6" customFormat="1" ht="15" customHeight="1" thickBot="1">
      <c r="A20" s="16" t="s">
        <v>31</v>
      </c>
      <c r="B20" s="28">
        <f>11447/40</f>
        <v>286.175</v>
      </c>
      <c r="C20" s="28">
        <f>4819/40</f>
        <v>120.475</v>
      </c>
      <c r="D20" s="28">
        <v>65</v>
      </c>
      <c r="E20" s="28">
        <v>91</v>
      </c>
      <c r="F20" s="28">
        <v>10</v>
      </c>
      <c r="G20" s="28">
        <f>540/40</f>
        <v>13.5</v>
      </c>
      <c r="H20" s="28">
        <f>2207.79/40</f>
        <v>55.19475</v>
      </c>
      <c r="I20" s="28">
        <f>1103.32/40</f>
        <v>27.583</v>
      </c>
      <c r="J20" s="28">
        <f>2778.43/40</f>
        <v>69.46074999999999</v>
      </c>
      <c r="K20" s="28">
        <f>2835.49/40</f>
        <v>70.88725</v>
      </c>
      <c r="L20" s="28">
        <f>1982.2/40</f>
        <v>49.555</v>
      </c>
    </row>
    <row r="21" spans="1:12" ht="15" customHeight="1" thickBot="1">
      <c r="A21" s="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5" customHeight="1" thickBot="1">
      <c r="A22" s="9" t="s">
        <v>58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6" customFormat="1" ht="15" customHeight="1">
      <c r="A23" s="5" t="s">
        <v>30</v>
      </c>
      <c r="B23" s="27">
        <v>464</v>
      </c>
      <c r="C23" s="27">
        <v>229</v>
      </c>
      <c r="D23" s="27">
        <v>135</v>
      </c>
      <c r="E23" s="27">
        <v>73</v>
      </c>
      <c r="F23" s="27">
        <v>27</v>
      </c>
      <c r="G23" s="27">
        <v>9</v>
      </c>
      <c r="H23" s="27">
        <v>43</v>
      </c>
      <c r="I23" s="27">
        <v>75</v>
      </c>
      <c r="J23" s="27">
        <v>114</v>
      </c>
      <c r="K23" s="27">
        <v>99</v>
      </c>
      <c r="L23" s="27">
        <v>124</v>
      </c>
    </row>
    <row r="24" spans="1:12" s="6" customFormat="1" ht="15" customHeight="1" thickBot="1">
      <c r="A24" s="16" t="s">
        <v>31</v>
      </c>
      <c r="B24" s="28">
        <f>16094/40</f>
        <v>402.35</v>
      </c>
      <c r="C24" s="28">
        <f>8520/40</f>
        <v>213</v>
      </c>
      <c r="D24" s="28">
        <v>99</v>
      </c>
      <c r="E24" s="28">
        <f>2728.7/40</f>
        <v>68.2175</v>
      </c>
      <c r="F24" s="28">
        <v>22</v>
      </c>
      <c r="G24" s="28">
        <f>345/40</f>
        <v>8.625</v>
      </c>
      <c r="H24" s="28">
        <f>1744.66/40</f>
        <v>43.6165</v>
      </c>
      <c r="I24" s="28">
        <f>2979.35/40</f>
        <v>74.48375</v>
      </c>
      <c r="J24" s="28">
        <f>4472.21/40</f>
        <v>111.80525</v>
      </c>
      <c r="K24" s="28">
        <f>3808.26/40</f>
        <v>95.2065</v>
      </c>
      <c r="L24" s="28">
        <f>2743.68/40</f>
        <v>68.592</v>
      </c>
    </row>
    <row r="25" spans="1:12" ht="15" customHeight="1" thickBot="1">
      <c r="A25" s="9" t="s">
        <v>56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s="6" customFormat="1" ht="15" customHeight="1">
      <c r="A26" s="5" t="s">
        <v>30</v>
      </c>
      <c r="B26" s="27">
        <v>185</v>
      </c>
      <c r="C26" s="27">
        <v>94</v>
      </c>
      <c r="D26" s="27">
        <v>45</v>
      </c>
      <c r="E26" s="27">
        <v>22</v>
      </c>
      <c r="F26" s="27">
        <v>23</v>
      </c>
      <c r="G26" s="27">
        <v>12</v>
      </c>
      <c r="H26" s="27">
        <v>0</v>
      </c>
      <c r="I26" s="27">
        <v>28</v>
      </c>
      <c r="J26" s="27">
        <v>14</v>
      </c>
      <c r="K26" s="27">
        <v>75.38</v>
      </c>
      <c r="L26" s="27">
        <v>56</v>
      </c>
    </row>
    <row r="27" spans="1:12" s="6" customFormat="1" ht="15" customHeight="1" thickBot="1">
      <c r="A27" s="16" t="s">
        <v>31</v>
      </c>
      <c r="B27" s="28">
        <f>6148/40</f>
        <v>153.7</v>
      </c>
      <c r="C27" s="28">
        <f>2842/40</f>
        <v>71.05</v>
      </c>
      <c r="D27" s="28">
        <v>44</v>
      </c>
      <c r="E27" s="28">
        <f>649.91/40</f>
        <v>16.24775</v>
      </c>
      <c r="F27" s="28">
        <v>23</v>
      </c>
      <c r="G27" s="28">
        <f>420/40</f>
        <v>10.5</v>
      </c>
      <c r="H27" s="28">
        <v>0</v>
      </c>
      <c r="I27" s="28">
        <f>1039.96/40</f>
        <v>25.999000000000002</v>
      </c>
      <c r="J27" s="28">
        <f>282.59/40</f>
        <v>7.064749999999999</v>
      </c>
      <c r="K27" s="28">
        <f>2370.52/40</f>
        <v>59.263</v>
      </c>
      <c r="L27" s="28">
        <f>2034.98/40</f>
        <v>50.8745</v>
      </c>
    </row>
    <row r="28" spans="1:12" ht="15" customHeight="1" thickBot="1">
      <c r="A28" s="4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5" customHeight="1" thickBot="1">
      <c r="A29" s="9" t="s">
        <v>55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s="6" customFormat="1" ht="15" customHeight="1">
      <c r="A30" s="5" t="s">
        <v>30</v>
      </c>
      <c r="B30" s="27">
        <v>538</v>
      </c>
      <c r="C30" s="27">
        <v>406</v>
      </c>
      <c r="D30" s="27">
        <v>52</v>
      </c>
      <c r="E30" s="27">
        <v>34</v>
      </c>
      <c r="F30" s="27">
        <v>46</v>
      </c>
      <c r="G30" s="27">
        <v>0</v>
      </c>
      <c r="H30" s="27">
        <v>7</v>
      </c>
      <c r="I30" s="27">
        <v>39</v>
      </c>
      <c r="J30" s="27">
        <v>111</v>
      </c>
      <c r="K30" s="27">
        <v>170</v>
      </c>
      <c r="L30" s="27">
        <v>211</v>
      </c>
    </row>
    <row r="31" spans="1:12" s="6" customFormat="1" ht="15" customHeight="1" thickBot="1">
      <c r="A31" s="16" t="s">
        <v>31</v>
      </c>
      <c r="B31" s="28">
        <f>18252/40</f>
        <v>456.3</v>
      </c>
      <c r="C31" s="28">
        <f>13576/40</f>
        <v>339.4</v>
      </c>
      <c r="D31" s="28">
        <v>48</v>
      </c>
      <c r="E31" s="28">
        <f>1172.41/40</f>
        <v>29.310250000000003</v>
      </c>
      <c r="F31" s="28">
        <v>39</v>
      </c>
      <c r="G31" s="28">
        <v>0</v>
      </c>
      <c r="H31" s="28">
        <f>332.99/40</f>
        <v>8.32475</v>
      </c>
      <c r="I31" s="28">
        <f>1382.45/40</f>
        <v>34.56125</v>
      </c>
      <c r="J31" s="28">
        <f>3963.31/40</f>
        <v>99.08275</v>
      </c>
      <c r="K31" s="28">
        <f>5042.85/40</f>
        <v>126.07125</v>
      </c>
      <c r="L31" s="28">
        <f>7530.39/40</f>
        <v>188.25975</v>
      </c>
    </row>
    <row r="32" spans="1:12" s="3" customFormat="1" ht="15" customHeight="1" thickBot="1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15" customHeight="1" thickBot="1">
      <c r="A33" s="9" t="s">
        <v>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s="6" customFormat="1" ht="15" customHeight="1">
      <c r="A34" s="5" t="s">
        <v>30</v>
      </c>
      <c r="B34" s="27">
        <v>32</v>
      </c>
      <c r="C34" s="27">
        <v>13</v>
      </c>
      <c r="D34" s="27">
        <v>0</v>
      </c>
      <c r="E34" s="27">
        <v>8</v>
      </c>
      <c r="F34" s="27">
        <v>11</v>
      </c>
      <c r="G34" s="27">
        <v>0</v>
      </c>
      <c r="H34" s="27">
        <v>0</v>
      </c>
      <c r="I34" s="27">
        <v>0</v>
      </c>
      <c r="J34" s="27">
        <v>0</v>
      </c>
      <c r="K34" s="27">
        <v>13</v>
      </c>
      <c r="L34" s="27">
        <v>19</v>
      </c>
    </row>
    <row r="35" spans="1:12" s="6" customFormat="1" ht="15" customHeight="1" thickBot="1">
      <c r="A35" s="16" t="s">
        <v>31</v>
      </c>
      <c r="B35" s="28">
        <f>82/40</f>
        <v>2.05</v>
      </c>
      <c r="C35" s="28">
        <f>13/40</f>
        <v>0.325</v>
      </c>
      <c r="D35" s="28">
        <v>0</v>
      </c>
      <c r="E35" s="28">
        <f>22.84/40</f>
        <v>0.571</v>
      </c>
      <c r="F35" s="28">
        <v>11</v>
      </c>
      <c r="G35" s="28">
        <v>0</v>
      </c>
      <c r="H35" s="28">
        <v>0</v>
      </c>
      <c r="I35" s="28">
        <v>0</v>
      </c>
      <c r="J35" s="28">
        <v>0</v>
      </c>
      <c r="K35" s="28">
        <f>13.31/40</f>
        <v>0.33275</v>
      </c>
      <c r="L35" s="28">
        <f>68.51/40</f>
        <v>1.7127500000000002</v>
      </c>
    </row>
    <row r="36" spans="1:12" s="3" customFormat="1" ht="15" customHeight="1" thickBot="1">
      <c r="A36" s="5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5" customHeight="1" thickBot="1">
      <c r="A37" s="9" t="s">
        <v>33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s="6" customFormat="1" ht="15" customHeight="1">
      <c r="A38" s="5" t="s">
        <v>30</v>
      </c>
      <c r="B38" s="27">
        <v>233</v>
      </c>
      <c r="C38" s="27">
        <v>159</v>
      </c>
      <c r="D38" s="27">
        <v>31</v>
      </c>
      <c r="E38" s="27">
        <v>31</v>
      </c>
      <c r="F38" s="27">
        <v>11</v>
      </c>
      <c r="G38" s="27">
        <v>12</v>
      </c>
      <c r="H38" s="27">
        <v>20</v>
      </c>
      <c r="I38" s="27">
        <v>41</v>
      </c>
      <c r="J38" s="27">
        <v>39</v>
      </c>
      <c r="K38" s="27">
        <v>74</v>
      </c>
      <c r="L38" s="27">
        <v>46</v>
      </c>
    </row>
    <row r="39" spans="1:12" s="6" customFormat="1" ht="15" customHeight="1" thickBot="1">
      <c r="A39" s="16" t="s">
        <v>31</v>
      </c>
      <c r="B39" s="28">
        <f>4987/40</f>
        <v>124.675</v>
      </c>
      <c r="C39" s="28">
        <f>2813/40</f>
        <v>70.325</v>
      </c>
      <c r="D39" s="28">
        <v>25</v>
      </c>
      <c r="E39" s="28">
        <f>969.64/40</f>
        <v>24.241</v>
      </c>
      <c r="F39" s="28">
        <v>5</v>
      </c>
      <c r="G39" s="28">
        <f>480/40</f>
        <v>12</v>
      </c>
      <c r="H39" s="28">
        <f>540.37/40</f>
        <v>13.50925</v>
      </c>
      <c r="I39" s="28">
        <f>1107.3/40</f>
        <v>27.682499999999997</v>
      </c>
      <c r="J39" s="28">
        <f>690.26/40</f>
        <v>17.2565</v>
      </c>
      <c r="K39" s="28">
        <f>1728.44/40</f>
        <v>43.211</v>
      </c>
      <c r="L39" s="28">
        <f>440.58/40</f>
        <v>11.0145</v>
      </c>
    </row>
    <row r="40" spans="1:12" s="6" customFormat="1" ht="15" customHeight="1" thickBot="1">
      <c r="A40" s="1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5" customHeight="1" thickBot="1">
      <c r="A41" s="9" t="s">
        <v>57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s="6" customFormat="1" ht="15" customHeight="1">
      <c r="A42" s="5" t="s">
        <v>30</v>
      </c>
      <c r="B42" s="27">
        <v>851</v>
      </c>
      <c r="C42" s="27">
        <v>470</v>
      </c>
      <c r="D42" s="27">
        <v>147</v>
      </c>
      <c r="E42" s="27">
        <v>183</v>
      </c>
      <c r="F42" s="27">
        <v>51.63</v>
      </c>
      <c r="G42" s="27">
        <v>38</v>
      </c>
      <c r="H42" s="27">
        <v>116</v>
      </c>
      <c r="I42" s="27">
        <v>103</v>
      </c>
      <c r="J42" s="27">
        <v>185</v>
      </c>
      <c r="K42" s="27">
        <v>192</v>
      </c>
      <c r="L42" s="27">
        <v>218</v>
      </c>
    </row>
    <row r="43" spans="1:12" s="6" customFormat="1" ht="15" customHeight="1" thickBot="1">
      <c r="A43" s="16" t="s">
        <v>31</v>
      </c>
      <c r="B43" s="28">
        <f>21963/40</f>
        <v>549.075</v>
      </c>
      <c r="C43" s="28">
        <f>10767/40</f>
        <v>269.175</v>
      </c>
      <c r="D43" s="28">
        <v>88</v>
      </c>
      <c r="E43" s="28">
        <f>6497.27/40</f>
        <v>162.43175000000002</v>
      </c>
      <c r="F43" s="28">
        <v>30</v>
      </c>
      <c r="G43" s="28">
        <f>1372.5/40</f>
        <v>34.3125</v>
      </c>
      <c r="H43" s="28">
        <f>4144.18/40</f>
        <v>103.6045</v>
      </c>
      <c r="I43" s="28">
        <f>2146.72/40</f>
        <v>53.66799999999999</v>
      </c>
      <c r="J43" s="28">
        <f>4314.46/40</f>
        <v>107.8615</v>
      </c>
      <c r="K43" s="28">
        <f>4472.27/40</f>
        <v>111.80675000000001</v>
      </c>
      <c r="L43" s="28">
        <f>5512.59/40</f>
        <v>137.81475</v>
      </c>
    </row>
    <row r="44" spans="1:12" s="3" customFormat="1" ht="15" customHeight="1" thickBot="1">
      <c r="A44" s="5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5" customHeight="1" thickBot="1">
      <c r="A45" s="9" t="s">
        <v>34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s="6" customFormat="1" ht="15" customHeight="1">
      <c r="A46" s="5" t="s">
        <v>30</v>
      </c>
      <c r="B46" s="27">
        <v>142</v>
      </c>
      <c r="C46" s="27">
        <v>63</v>
      </c>
      <c r="D46" s="27">
        <v>35</v>
      </c>
      <c r="E46" s="27">
        <v>40</v>
      </c>
      <c r="F46" s="27">
        <v>5</v>
      </c>
      <c r="G46" s="27">
        <v>12</v>
      </c>
      <c r="H46" s="27">
        <v>39</v>
      </c>
      <c r="I46" s="27">
        <v>24</v>
      </c>
      <c r="J46" s="27">
        <v>30</v>
      </c>
      <c r="K46" s="27">
        <v>16</v>
      </c>
      <c r="L46" s="27">
        <v>21</v>
      </c>
    </row>
    <row r="47" spans="1:12" s="6" customFormat="1" ht="15" customHeight="1" thickBot="1">
      <c r="A47" s="16" t="s">
        <v>31</v>
      </c>
      <c r="B47" s="28">
        <f>2396/40</f>
        <v>59.9</v>
      </c>
      <c r="C47" s="28">
        <f>426/40</f>
        <v>10.65</v>
      </c>
      <c r="D47" s="28">
        <v>24</v>
      </c>
      <c r="E47" s="28">
        <f>986.13/40</f>
        <v>24.65325</v>
      </c>
      <c r="F47" s="28">
        <v>0.825</v>
      </c>
      <c r="G47" s="28">
        <f>90/40</f>
        <v>2.25</v>
      </c>
      <c r="H47" s="28">
        <f>1405.78/40</f>
        <v>35.1445</v>
      </c>
      <c r="I47" s="28">
        <f>281.95/40</f>
        <v>7.04875</v>
      </c>
      <c r="J47" s="28">
        <f>324.49/40</f>
        <v>8.11225</v>
      </c>
      <c r="K47" s="28">
        <f>240.21/40</f>
        <v>6.00525</v>
      </c>
      <c r="L47" s="28">
        <f>53.91/40</f>
        <v>1.34775</v>
      </c>
    </row>
    <row r="48" spans="1:12" s="3" customFormat="1" ht="15" customHeight="1" thickBot="1">
      <c r="A48" s="5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5" customHeight="1" thickBot="1">
      <c r="A49" s="9" t="s">
        <v>59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s="6" customFormat="1" ht="15" customHeight="1">
      <c r="A50" s="5" t="s">
        <v>30</v>
      </c>
      <c r="B50" s="27">
        <v>2825</v>
      </c>
      <c r="C50" s="27">
        <v>1646</v>
      </c>
      <c r="D50" s="27">
        <v>492</v>
      </c>
      <c r="E50" s="27">
        <v>480</v>
      </c>
      <c r="F50" s="27">
        <v>207</v>
      </c>
      <c r="G50" s="27">
        <v>95</v>
      </c>
      <c r="H50" s="27">
        <v>284</v>
      </c>
      <c r="I50" s="27">
        <v>313</v>
      </c>
      <c r="J50" s="27">
        <v>563</v>
      </c>
      <c r="K50" s="27">
        <v>753</v>
      </c>
      <c r="L50" s="27">
        <v>818</v>
      </c>
    </row>
    <row r="51" spans="1:12" s="6" customFormat="1" ht="15" customHeight="1" thickBot="1">
      <c r="A51" s="16" t="s">
        <v>31</v>
      </c>
      <c r="B51" s="28">
        <f>81388/40</f>
        <v>2034.7</v>
      </c>
      <c r="C51" s="28">
        <f>43700/40</f>
        <v>1092.5</v>
      </c>
      <c r="D51" s="28">
        <v>391</v>
      </c>
      <c r="E51" s="28">
        <f>16648.81/40</f>
        <v>416.22025</v>
      </c>
      <c r="F51" s="28">
        <f>5399.91/40</f>
        <v>134.99775</v>
      </c>
      <c r="G51" s="28">
        <f>3247.5/40</f>
        <v>81.1875</v>
      </c>
      <c r="H51" s="28">
        <f>10375.76/40</f>
        <v>259.394</v>
      </c>
      <c r="I51" s="28">
        <f>10001.05/40</f>
        <v>250.02624999999998</v>
      </c>
      <c r="J51" s="28">
        <f>16907.29/40</f>
        <v>422.68225</v>
      </c>
      <c r="K51" s="28">
        <f>20352.99/40</f>
        <v>508.82475000000005</v>
      </c>
      <c r="L51" s="28">
        <f>20503.85/40</f>
        <v>512.5962499999999</v>
      </c>
    </row>
    <row r="52" spans="1:12" s="6" customFormat="1" ht="15" customHeight="1" thickBot="1">
      <c r="A52" s="5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5" customHeight="1" thickBot="1">
      <c r="A53" s="9" t="s">
        <v>61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s="6" customFormat="1" ht="15" customHeight="1">
      <c r="A54" s="5" t="s">
        <v>30</v>
      </c>
      <c r="B54" s="27">
        <v>2540</v>
      </c>
      <c r="C54" s="27">
        <v>2005</v>
      </c>
      <c r="D54" s="27">
        <v>285</v>
      </c>
      <c r="E54" s="27">
        <v>215</v>
      </c>
      <c r="F54" s="27">
        <v>36</v>
      </c>
      <c r="G54" s="27">
        <v>120</v>
      </c>
      <c r="H54" s="27">
        <v>133</v>
      </c>
      <c r="I54" s="27">
        <v>184</v>
      </c>
      <c r="J54" s="27">
        <v>912</v>
      </c>
      <c r="K54" s="27">
        <v>678</v>
      </c>
      <c r="L54" s="27">
        <v>514</v>
      </c>
    </row>
    <row r="55" spans="1:12" s="6" customFormat="1" ht="15" customHeight="1" thickBot="1">
      <c r="A55" s="16" t="s">
        <v>31</v>
      </c>
      <c r="B55" s="28">
        <f>5815/40</f>
        <v>145.375</v>
      </c>
      <c r="C55" s="28">
        <f>4347/40</f>
        <v>108.675</v>
      </c>
      <c r="D55" s="28">
        <v>22</v>
      </c>
      <c r="E55" s="28">
        <f>452.7/40</f>
        <v>11.317499999999999</v>
      </c>
      <c r="F55" s="28">
        <f>135/40</f>
        <v>3.375</v>
      </c>
      <c r="G55" s="28">
        <f>204/40</f>
        <v>5.1</v>
      </c>
      <c r="H55" s="28">
        <f>333.72/40</f>
        <v>8.343</v>
      </c>
      <c r="I55" s="28">
        <f>688.31/40</f>
        <v>17.207749999999997</v>
      </c>
      <c r="J55" s="28">
        <f>1725.35/40</f>
        <v>43.13375</v>
      </c>
      <c r="K55" s="28">
        <f>2442.5/40</f>
        <v>61.0625</v>
      </c>
      <c r="L55" s="28">
        <f>420.87/40</f>
        <v>10.52175</v>
      </c>
    </row>
    <row r="56" spans="1:12" s="3" customFormat="1" ht="15" customHeight="1" thickBot="1">
      <c r="A56" s="5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ht="15" customHeight="1" thickBot="1">
      <c r="A57" s="9" t="s">
        <v>62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s="6" customFormat="1" ht="15" customHeight="1">
      <c r="A58" s="5" t="s">
        <v>30</v>
      </c>
      <c r="B58" s="27">
        <v>3401</v>
      </c>
      <c r="C58" s="27">
        <v>1484</v>
      </c>
      <c r="D58" s="27">
        <v>847</v>
      </c>
      <c r="E58" s="27">
        <v>897</v>
      </c>
      <c r="F58" s="27">
        <v>172</v>
      </c>
      <c r="G58" s="27">
        <v>81</v>
      </c>
      <c r="H58" s="27">
        <v>549</v>
      </c>
      <c r="I58" s="27">
        <v>616</v>
      </c>
      <c r="J58" s="27">
        <v>854</v>
      </c>
      <c r="K58" s="27">
        <v>849</v>
      </c>
      <c r="L58" s="27">
        <v>451</v>
      </c>
    </row>
    <row r="59" spans="1:12" s="6" customFormat="1" ht="15" customHeight="1" thickBot="1">
      <c r="A59" s="16" t="s">
        <v>31</v>
      </c>
      <c r="B59" s="28">
        <f>8857/40</f>
        <v>221.425</v>
      </c>
      <c r="C59" s="28">
        <v>52</v>
      </c>
      <c r="D59" s="28">
        <v>70.025</v>
      </c>
      <c r="E59" s="28">
        <f>3417/40</f>
        <v>85.425</v>
      </c>
      <c r="F59" s="28">
        <f>552.65/40</f>
        <v>13.81625</v>
      </c>
      <c r="G59" s="28">
        <f>390/40</f>
        <v>9.75</v>
      </c>
      <c r="H59" s="28">
        <f>2086.28/40</f>
        <v>52.157000000000004</v>
      </c>
      <c r="I59" s="28">
        <f>1909.32/40</f>
        <v>47.733</v>
      </c>
      <c r="J59" s="28">
        <f>1473.13/40</f>
        <v>36.828250000000004</v>
      </c>
      <c r="K59" s="28">
        <f>1867.01/40</f>
        <v>46.67525</v>
      </c>
      <c r="L59" s="28">
        <f>1131.48/40</f>
        <v>28.287</v>
      </c>
    </row>
    <row r="60" spans="1:12" s="3" customFormat="1" ht="15" customHeight="1" thickBot="1">
      <c r="A60" s="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2" ht="15" customHeight="1" thickBot="1">
      <c r="A61" s="9" t="s">
        <v>60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s="6" customFormat="1" ht="15" customHeight="1">
      <c r="A62" s="5" t="s">
        <v>30</v>
      </c>
      <c r="B62" s="27">
        <v>6030</v>
      </c>
      <c r="C62" s="27">
        <v>1092</v>
      </c>
      <c r="D62" s="27">
        <v>1226</v>
      </c>
      <c r="E62" s="27">
        <v>1107</v>
      </c>
      <c r="F62" s="27">
        <v>207</v>
      </c>
      <c r="G62" s="27">
        <v>201</v>
      </c>
      <c r="H62" s="27">
        <v>284</v>
      </c>
      <c r="I62" s="27">
        <v>848</v>
      </c>
      <c r="J62" s="27">
        <v>1811</v>
      </c>
      <c r="K62" s="27">
        <v>1523</v>
      </c>
      <c r="L62" s="27">
        <v>965</v>
      </c>
    </row>
    <row r="63" spans="1:12" s="6" customFormat="1" ht="15" customHeight="1" thickBot="1">
      <c r="A63" s="16" t="s">
        <v>31</v>
      </c>
      <c r="B63" s="28">
        <f>14128/40</f>
        <v>353.2</v>
      </c>
      <c r="C63" s="28">
        <v>1646</v>
      </c>
      <c r="D63" s="28">
        <v>103.975</v>
      </c>
      <c r="E63" s="28">
        <f>3924/40</f>
        <v>98.1</v>
      </c>
      <c r="F63" s="28">
        <f>5399.91/40</f>
        <v>134.99775</v>
      </c>
      <c r="G63" s="28">
        <f>594/40</f>
        <v>14.85</v>
      </c>
      <c r="H63" s="28">
        <f>10375.76/40</f>
        <v>259.394</v>
      </c>
      <c r="I63" s="28">
        <f>2849.63/40</f>
        <v>71.24075</v>
      </c>
      <c r="J63" s="28">
        <f>3479.39/40</f>
        <v>86.98474999999999</v>
      </c>
      <c r="K63" s="28">
        <f>3232.89</f>
        <v>3232.89</v>
      </c>
      <c r="L63" s="28">
        <f>1552.35/40</f>
        <v>38.808749999999996</v>
      </c>
    </row>
    <row r="64" spans="1:12" s="6" customFormat="1" ht="15" customHeight="1" thickBot="1">
      <c r="A64" s="1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s="3" customFormat="1" ht="15" customHeight="1" thickBot="1">
      <c r="A65" s="10" t="s">
        <v>35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s="6" customFormat="1" ht="15" customHeight="1">
      <c r="A66" s="5" t="s">
        <v>36</v>
      </c>
      <c r="B66" s="27">
        <v>10878874</v>
      </c>
      <c r="C66" s="27">
        <v>6239659</v>
      </c>
      <c r="D66" s="27">
        <v>2091079</v>
      </c>
      <c r="E66" s="27">
        <v>1868621</v>
      </c>
      <c r="F66" s="27">
        <v>679515</v>
      </c>
      <c r="G66" s="27">
        <v>346359</v>
      </c>
      <c r="H66" s="27">
        <v>1090733</v>
      </c>
      <c r="I66" s="27">
        <v>1266104</v>
      </c>
      <c r="J66" s="27">
        <v>2762157</v>
      </c>
      <c r="K66" s="27">
        <v>3020630</v>
      </c>
      <c r="L66" s="27">
        <v>2392891</v>
      </c>
    </row>
    <row r="67" spans="1:12" s="6" customFormat="1" ht="15" customHeight="1">
      <c r="A67" s="5" t="s">
        <v>37</v>
      </c>
      <c r="B67" s="27">
        <v>41959</v>
      </c>
      <c r="C67" s="27">
        <v>27194</v>
      </c>
      <c r="D67" s="27">
        <v>6916</v>
      </c>
      <c r="E67" s="27">
        <v>4340</v>
      </c>
      <c r="F67" s="27">
        <v>3509</v>
      </c>
      <c r="G67" s="27">
        <v>213</v>
      </c>
      <c r="H67" s="27">
        <v>2080</v>
      </c>
      <c r="I67" s="27">
        <v>4716</v>
      </c>
      <c r="J67" s="27">
        <v>12613</v>
      </c>
      <c r="K67" s="27">
        <v>11402</v>
      </c>
      <c r="L67" s="27">
        <v>10934</v>
      </c>
    </row>
    <row r="68" spans="1:12" s="6" customFormat="1" ht="15" customHeight="1">
      <c r="A68" s="23" t="s">
        <v>38</v>
      </c>
      <c r="B68" s="27">
        <v>30105</v>
      </c>
      <c r="C68" s="27">
        <v>10917</v>
      </c>
      <c r="D68" s="27">
        <v>6885</v>
      </c>
      <c r="E68" s="27">
        <v>9515</v>
      </c>
      <c r="F68" s="27">
        <v>2788</v>
      </c>
      <c r="G68" s="27">
        <v>1095</v>
      </c>
      <c r="H68" s="27">
        <v>5460</v>
      </c>
      <c r="I68" s="27">
        <v>4126</v>
      </c>
      <c r="J68" s="27">
        <v>5897</v>
      </c>
      <c r="K68" s="27">
        <v>6618</v>
      </c>
      <c r="L68" s="27">
        <v>6910</v>
      </c>
    </row>
    <row r="69" spans="1:12" s="6" customFormat="1" ht="15" customHeight="1">
      <c r="A69" s="5" t="s">
        <v>39</v>
      </c>
      <c r="B69" s="27">
        <v>2221</v>
      </c>
      <c r="C69" s="27">
        <v>776</v>
      </c>
      <c r="D69" s="27">
        <v>465</v>
      </c>
      <c r="E69" s="27">
        <v>626</v>
      </c>
      <c r="F69" s="27">
        <v>354</v>
      </c>
      <c r="G69" s="27">
        <v>48</v>
      </c>
      <c r="H69" s="27">
        <v>297</v>
      </c>
      <c r="I69" s="27">
        <v>247</v>
      </c>
      <c r="J69" s="27">
        <v>642</v>
      </c>
      <c r="K69" s="27">
        <v>258</v>
      </c>
      <c r="L69" s="27">
        <v>729</v>
      </c>
    </row>
    <row r="70" spans="1:12" s="6" customFormat="1" ht="15" customHeight="1">
      <c r="A70" s="5" t="s">
        <v>40</v>
      </c>
      <c r="B70" s="27">
        <v>236254</v>
      </c>
      <c r="C70" s="27">
        <v>125802</v>
      </c>
      <c r="D70" s="27">
        <v>43504</v>
      </c>
      <c r="E70" s="27">
        <v>51648</v>
      </c>
      <c r="F70" s="27">
        <v>15300</v>
      </c>
      <c r="G70" s="27">
        <v>5712</v>
      </c>
      <c r="H70" s="27">
        <v>36402</v>
      </c>
      <c r="I70" s="27">
        <v>29478</v>
      </c>
      <c r="J70" s="27">
        <v>42373</v>
      </c>
      <c r="K70" s="27">
        <v>67079</v>
      </c>
      <c r="L70" s="27">
        <v>55209</v>
      </c>
    </row>
    <row r="71" spans="1:12" s="6" customFormat="1" ht="15" customHeight="1" thickBot="1">
      <c r="A71" s="16" t="s">
        <v>41</v>
      </c>
      <c r="B71" s="28">
        <v>90084</v>
      </c>
      <c r="C71" s="28">
        <v>66954</v>
      </c>
      <c r="D71" s="28">
        <v>12678</v>
      </c>
      <c r="E71" s="28">
        <v>5506</v>
      </c>
      <c r="F71" s="28">
        <v>4947</v>
      </c>
      <c r="G71" s="28">
        <v>1485</v>
      </c>
      <c r="H71" s="28">
        <v>3446</v>
      </c>
      <c r="I71" s="28">
        <v>9550</v>
      </c>
      <c r="J71" s="28">
        <v>31728</v>
      </c>
      <c r="K71" s="28">
        <v>26034</v>
      </c>
      <c r="L71" s="28">
        <v>17842</v>
      </c>
    </row>
    <row r="72" spans="2:12" ht="15" customHeight="1" thickBo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15" customHeight="1" thickBot="1">
      <c r="A73" s="9" t="s">
        <v>42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s="25" customFormat="1" ht="15" customHeight="1">
      <c r="A74" s="24" t="s">
        <v>43</v>
      </c>
      <c r="B74" s="34">
        <v>5446469</v>
      </c>
      <c r="C74" s="34">
        <v>2665727</v>
      </c>
      <c r="D74" s="34">
        <v>1079015</v>
      </c>
      <c r="E74" s="34">
        <v>1338678</v>
      </c>
      <c r="F74" s="34">
        <v>363049</v>
      </c>
      <c r="G74" s="34">
        <v>233160</v>
      </c>
      <c r="H74" s="34">
        <v>788613</v>
      </c>
      <c r="I74" s="34">
        <v>661978</v>
      </c>
      <c r="J74" s="34">
        <v>1085437</v>
      </c>
      <c r="K74" s="34">
        <v>1415175</v>
      </c>
      <c r="L74" s="34">
        <v>1262105</v>
      </c>
    </row>
    <row r="75" spans="1:12" s="25" customFormat="1" ht="15" customHeight="1">
      <c r="A75" s="24" t="s">
        <v>44</v>
      </c>
      <c r="B75" s="34">
        <v>1477918</v>
      </c>
      <c r="C75" s="34">
        <v>716003</v>
      </c>
      <c r="D75" s="34">
        <v>246080</v>
      </c>
      <c r="E75" s="34">
        <v>439567</v>
      </c>
      <c r="F75" s="34">
        <v>76268</v>
      </c>
      <c r="G75" s="34">
        <v>43440</v>
      </c>
      <c r="H75" s="34">
        <v>270453</v>
      </c>
      <c r="I75" s="34">
        <v>255515</v>
      </c>
      <c r="J75" s="34">
        <v>274823</v>
      </c>
      <c r="K75" s="34">
        <v>301825</v>
      </c>
      <c r="L75" s="34">
        <v>331863</v>
      </c>
    </row>
    <row r="76" spans="1:12" s="25" customFormat="1" ht="15" customHeight="1">
      <c r="A76" s="24" t="s">
        <v>45</v>
      </c>
      <c r="B76" s="34">
        <v>709839</v>
      </c>
      <c r="C76" s="34">
        <v>384375</v>
      </c>
      <c r="D76" s="34">
        <v>126163</v>
      </c>
      <c r="E76" s="34">
        <v>155808</v>
      </c>
      <c r="F76" s="34">
        <v>43493</v>
      </c>
      <c r="G76" s="34">
        <v>11427</v>
      </c>
      <c r="H76" s="34">
        <v>113061</v>
      </c>
      <c r="I76" s="34">
        <v>83691</v>
      </c>
      <c r="J76" s="34">
        <v>115921</v>
      </c>
      <c r="K76" s="34">
        <v>187507</v>
      </c>
      <c r="L76" s="34">
        <v>198232</v>
      </c>
    </row>
    <row r="77" spans="1:12" s="25" customFormat="1" ht="15" customHeight="1">
      <c r="A77" s="24" t="s">
        <v>46</v>
      </c>
      <c r="B77" s="34">
        <v>449480</v>
      </c>
      <c r="C77" s="34">
        <v>149684</v>
      </c>
      <c r="D77" s="34">
        <v>91140</v>
      </c>
      <c r="E77" s="34">
        <v>152072</v>
      </c>
      <c r="F77" s="34">
        <v>56585</v>
      </c>
      <c r="G77" s="34">
        <v>24960</v>
      </c>
      <c r="H77" s="34">
        <v>93551</v>
      </c>
      <c r="I77" s="34">
        <v>42743</v>
      </c>
      <c r="J77" s="34">
        <v>79550</v>
      </c>
      <c r="K77" s="34">
        <v>41974</v>
      </c>
      <c r="L77" s="34">
        <v>166703</v>
      </c>
    </row>
    <row r="78" spans="1:12" s="25" customFormat="1" ht="15" customHeight="1">
      <c r="A78" s="24" t="s">
        <v>47</v>
      </c>
      <c r="B78" s="34">
        <v>1524942</v>
      </c>
      <c r="C78" s="34">
        <v>622485</v>
      </c>
      <c r="D78" s="34">
        <v>269686</v>
      </c>
      <c r="E78" s="34">
        <v>353629</v>
      </c>
      <c r="F78" s="34">
        <v>279142</v>
      </c>
      <c r="G78" s="34">
        <v>78093</v>
      </c>
      <c r="H78" s="34">
        <v>243563</v>
      </c>
      <c r="I78" s="34">
        <v>125991</v>
      </c>
      <c r="J78" s="34">
        <v>261443</v>
      </c>
      <c r="K78" s="34">
        <v>366251</v>
      </c>
      <c r="L78" s="34">
        <v>449602</v>
      </c>
    </row>
    <row r="79" spans="1:12" s="25" customFormat="1" ht="15" customHeight="1" thickBot="1">
      <c r="A79" s="26" t="s">
        <v>48</v>
      </c>
      <c r="B79" s="35">
        <v>9904181</v>
      </c>
      <c r="C79" s="35">
        <v>4601277</v>
      </c>
      <c r="D79" s="35">
        <v>1837093</v>
      </c>
      <c r="E79" s="35">
        <v>2585764</v>
      </c>
      <c r="F79" s="35">
        <v>880046</v>
      </c>
      <c r="G79" s="35">
        <v>391080</v>
      </c>
      <c r="H79" s="35">
        <v>1590003</v>
      </c>
      <c r="I79" s="35">
        <v>1208568</v>
      </c>
      <c r="J79" s="35">
        <v>1908477</v>
      </c>
      <c r="K79" s="35">
        <v>2343379</v>
      </c>
      <c r="L79" s="35">
        <v>2462675</v>
      </c>
    </row>
    <row r="80" spans="2:12" s="7" customFormat="1" ht="15" customHeight="1" thickBot="1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5" customHeight="1" thickBot="1">
      <c r="A81" s="9" t="s">
        <v>49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 s="25" customFormat="1" ht="15" customHeight="1">
      <c r="A82" s="24" t="s">
        <v>43</v>
      </c>
      <c r="B82" s="34">
        <v>1077884</v>
      </c>
      <c r="C82" s="34">
        <v>681824</v>
      </c>
      <c r="D82" s="34">
        <v>253243</v>
      </c>
      <c r="E82" s="34">
        <v>92394</v>
      </c>
      <c r="F82" s="34">
        <v>50424</v>
      </c>
      <c r="G82" s="34">
        <v>0</v>
      </c>
      <c r="H82" s="34">
        <v>76408</v>
      </c>
      <c r="I82" s="34">
        <v>255371</v>
      </c>
      <c r="J82" s="34">
        <v>273400</v>
      </c>
      <c r="K82" s="34">
        <v>320888</v>
      </c>
      <c r="L82" s="34">
        <v>151817</v>
      </c>
    </row>
    <row r="83" spans="1:12" s="25" customFormat="1" ht="15" customHeight="1">
      <c r="A83" s="24" t="s">
        <v>44</v>
      </c>
      <c r="B83" s="34">
        <v>219886</v>
      </c>
      <c r="C83" s="34">
        <v>111137</v>
      </c>
      <c r="D83" s="34">
        <v>84444</v>
      </c>
      <c r="E83" s="34">
        <v>17246</v>
      </c>
      <c r="F83" s="34">
        <v>7058</v>
      </c>
      <c r="G83" s="34">
        <v>0</v>
      </c>
      <c r="H83" s="34">
        <v>14053</v>
      </c>
      <c r="I83" s="34">
        <v>80534</v>
      </c>
      <c r="J83" s="34">
        <v>83869</v>
      </c>
      <c r="K83" s="34">
        <v>20747</v>
      </c>
      <c r="L83" s="34">
        <v>20682</v>
      </c>
    </row>
    <row r="84" spans="1:12" s="25" customFormat="1" ht="15" customHeight="1">
      <c r="A84" s="24" t="s">
        <v>45</v>
      </c>
      <c r="B84" s="34">
        <v>27063</v>
      </c>
      <c r="C84" s="34">
        <v>1183</v>
      </c>
      <c r="D84" s="34">
        <v>2133</v>
      </c>
      <c r="E84" s="34">
        <v>4362</v>
      </c>
      <c r="F84" s="34">
        <v>8735</v>
      </c>
      <c r="G84" s="34">
        <v>0</v>
      </c>
      <c r="H84" s="34">
        <v>4152</v>
      </c>
      <c r="I84" s="34">
        <v>2933</v>
      </c>
      <c r="J84" s="34">
        <v>9253</v>
      </c>
      <c r="K84" s="34">
        <v>1991</v>
      </c>
      <c r="L84" s="34">
        <v>8735</v>
      </c>
    </row>
    <row r="85" spans="1:12" s="25" customFormat="1" ht="15" customHeight="1">
      <c r="A85" s="24" t="s">
        <v>46</v>
      </c>
      <c r="B85" s="34">
        <v>83485</v>
      </c>
      <c r="C85" s="34">
        <v>62707</v>
      </c>
      <c r="D85" s="34">
        <v>6266</v>
      </c>
      <c r="E85" s="34">
        <v>14511</v>
      </c>
      <c r="F85" s="34">
        <v>0</v>
      </c>
      <c r="G85" s="34">
        <v>0</v>
      </c>
      <c r="H85" s="34">
        <v>6285</v>
      </c>
      <c r="I85" s="34">
        <v>6720</v>
      </c>
      <c r="J85" s="34">
        <v>15313</v>
      </c>
      <c r="K85" s="34">
        <v>15504</v>
      </c>
      <c r="L85" s="34">
        <v>39664</v>
      </c>
    </row>
    <row r="86" spans="1:12" s="25" customFormat="1" ht="15" customHeight="1">
      <c r="A86" s="24" t="s">
        <v>47</v>
      </c>
      <c r="B86" s="34">
        <v>86121</v>
      </c>
      <c r="C86" s="34">
        <v>53149</v>
      </c>
      <c r="D86" s="34">
        <v>7875</v>
      </c>
      <c r="E86" s="34">
        <v>14935</v>
      </c>
      <c r="F86" s="34">
        <v>10162</v>
      </c>
      <c r="G86" s="34">
        <v>0</v>
      </c>
      <c r="H86" s="34">
        <v>5704</v>
      </c>
      <c r="I86" s="34">
        <v>6016</v>
      </c>
      <c r="J86" s="34">
        <v>39972</v>
      </c>
      <c r="K86" s="34">
        <v>9016</v>
      </c>
      <c r="L86" s="34">
        <v>25413</v>
      </c>
    </row>
    <row r="87" spans="1:12" s="25" customFormat="1" ht="15" customHeight="1" thickBot="1">
      <c r="A87" s="26" t="s">
        <v>48</v>
      </c>
      <c r="B87" s="35">
        <v>1469249</v>
      </c>
      <c r="C87" s="35">
        <v>895460</v>
      </c>
      <c r="D87" s="35">
        <v>353961</v>
      </c>
      <c r="E87" s="35">
        <v>143448</v>
      </c>
      <c r="F87" s="35">
        <v>76379</v>
      </c>
      <c r="G87" s="35">
        <v>0</v>
      </c>
      <c r="H87" s="35">
        <v>106602</v>
      </c>
      <c r="I87" s="35">
        <v>365373</v>
      </c>
      <c r="J87" s="35">
        <v>383483</v>
      </c>
      <c r="K87" s="35">
        <v>367480</v>
      </c>
      <c r="L87" s="35">
        <v>246311</v>
      </c>
    </row>
  </sheetData>
  <printOptions horizontalCentered="1" verticalCentered="1"/>
  <pageMargins left="0.5" right="0.5" top="1.25" bottom="0.75" header="0.74" footer="0.5"/>
  <pageSetup horizontalDpi="300" verticalDpi="300" orientation="portrait" r:id="rId1"/>
  <headerFooter alignWithMargins="0">
    <oddHeader>&amp;C&amp;"Arial,Bold"&amp;12TOTALS FOR
SCHOOL LIBRARY MEDIA CENTERS IN
COLORADO 1997</oddHeader>
    <oddFooter>&amp;C&amp;P</oddFooter>
  </headerFooter>
  <rowBreaks count="1" manualBreakCount="1">
    <brk id="43" max="6553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Curry Lance</dc:creator>
  <cp:keywords/>
  <dc:description/>
  <cp:lastModifiedBy>keith lance</cp:lastModifiedBy>
  <cp:lastPrinted>1999-01-11T17:18:12Z</cp:lastPrinted>
  <dcterms:created xsi:type="dcterms:W3CDTF">1997-11-05T00:51:52Z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